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irkegard_circlesch\Desktop\"/>
    </mc:Choice>
  </mc:AlternateContent>
  <xr:revisionPtr revIDLastSave="0" documentId="13_ncr:1_{6FD4E57E-070E-4B84-8285-3638D948279D}" xr6:coauthVersionLast="36" xr6:coauthVersionMax="36" xr10:uidLastSave="{00000000-0000-0000-0000-000000000000}"/>
  <bookViews>
    <workbookView xWindow="0" yWindow="0" windowWidth="28800" windowHeight="12225" activeTab="1" xr2:uid="{95E15660-D006-4DB2-A35A-8680E6AF3593}"/>
  </bookViews>
  <sheets>
    <sheet name="Salary Scale" sheetId="1" r:id="rId1"/>
    <sheet name="Benefi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G26" i="1"/>
  <c r="F26" i="1"/>
  <c r="E26" i="1"/>
  <c r="D26" i="1"/>
  <c r="D27" i="1" s="1"/>
  <c r="G25" i="1"/>
  <c r="F25" i="1"/>
  <c r="E25" i="1"/>
  <c r="D25" i="1"/>
  <c r="C25" i="1"/>
  <c r="C26" i="1" s="1"/>
  <c r="C27" i="1" s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<sst xmlns="http://schemas.openxmlformats.org/spreadsheetml/2006/main" count="25" uniqueCount="25">
  <si>
    <t>Level 4 MEA-MFT Schedule</t>
  </si>
  <si>
    <t>Base Salary</t>
  </si>
  <si>
    <t>Career Increment</t>
  </si>
  <si>
    <t>5th Year</t>
  </si>
  <si>
    <t>Yrs. Exp.</t>
  </si>
  <si>
    <t>BA</t>
  </si>
  <si>
    <t>BA +10</t>
  </si>
  <si>
    <t>BA +20</t>
  </si>
  <si>
    <t>BA +30</t>
  </si>
  <si>
    <t>MA</t>
  </si>
  <si>
    <t>MA +10</t>
  </si>
  <si>
    <t>Lane Advancement based upon Semester Hours</t>
  </si>
  <si>
    <t>District Paid Health Insurance Contributions</t>
  </si>
  <si>
    <t>Family</t>
  </si>
  <si>
    <t>Employee+Spouse</t>
  </si>
  <si>
    <t>Employee+Child</t>
  </si>
  <si>
    <t>Single</t>
  </si>
  <si>
    <t>District Paid Life Insurance</t>
  </si>
  <si>
    <t>Employee</t>
  </si>
  <si>
    <t>Spouse</t>
  </si>
  <si>
    <t>Dependent</t>
  </si>
  <si>
    <t>Personal Days</t>
  </si>
  <si>
    <t>Sick Days</t>
  </si>
  <si>
    <t xml:space="preserve">4 per year-pay out up to 2 unused/resets to 0 </t>
  </si>
  <si>
    <t>12 per year-accumulates to a max of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</si>
</sst>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165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B403-615A-4B39-A608-5E164472F937}">
  <dimension ref="A1:I30"/>
  <sheetViews>
    <sheetView topLeftCell="A4" workbookViewId="0">
      <selection activeCell="A32" sqref="A32"/>
    </sheetView>
  </sheetViews>
  <sheetFormatPr defaultRowHeight="15" x14ac:dyDescent="0.25"/>
  <cols>
    <col min="1" max="1" width="12.7109375" customWidth="1"/>
    <col min="2" max="7" width="12.7109375" style="6" customWidth="1"/>
    <col min="257" max="263" width="12.7109375" customWidth="1"/>
    <col min="513" max="519" width="12.7109375" customWidth="1"/>
    <col min="769" max="775" width="12.7109375" customWidth="1"/>
    <col min="1025" max="1031" width="12.7109375" customWidth="1"/>
    <col min="1281" max="1287" width="12.7109375" customWidth="1"/>
    <col min="1537" max="1543" width="12.7109375" customWidth="1"/>
    <col min="1793" max="1799" width="12.7109375" customWidth="1"/>
    <col min="2049" max="2055" width="12.7109375" customWidth="1"/>
    <col min="2305" max="2311" width="12.7109375" customWidth="1"/>
    <col min="2561" max="2567" width="12.7109375" customWidth="1"/>
    <col min="2817" max="2823" width="12.7109375" customWidth="1"/>
    <col min="3073" max="3079" width="12.7109375" customWidth="1"/>
    <col min="3329" max="3335" width="12.7109375" customWidth="1"/>
    <col min="3585" max="3591" width="12.7109375" customWidth="1"/>
    <col min="3841" max="3847" width="12.7109375" customWidth="1"/>
    <col min="4097" max="4103" width="12.7109375" customWidth="1"/>
    <col min="4353" max="4359" width="12.7109375" customWidth="1"/>
    <col min="4609" max="4615" width="12.7109375" customWidth="1"/>
    <col min="4865" max="4871" width="12.7109375" customWidth="1"/>
    <col min="5121" max="5127" width="12.7109375" customWidth="1"/>
    <col min="5377" max="5383" width="12.7109375" customWidth="1"/>
    <col min="5633" max="5639" width="12.7109375" customWidth="1"/>
    <col min="5889" max="5895" width="12.7109375" customWidth="1"/>
    <col min="6145" max="6151" width="12.7109375" customWidth="1"/>
    <col min="6401" max="6407" width="12.7109375" customWidth="1"/>
    <col min="6657" max="6663" width="12.7109375" customWidth="1"/>
    <col min="6913" max="6919" width="12.7109375" customWidth="1"/>
    <col min="7169" max="7175" width="12.7109375" customWidth="1"/>
    <col min="7425" max="7431" width="12.7109375" customWidth="1"/>
    <col min="7681" max="7687" width="12.7109375" customWidth="1"/>
    <col min="7937" max="7943" width="12.7109375" customWidth="1"/>
    <col min="8193" max="8199" width="12.7109375" customWidth="1"/>
    <col min="8449" max="8455" width="12.7109375" customWidth="1"/>
    <col min="8705" max="8711" width="12.7109375" customWidth="1"/>
    <col min="8961" max="8967" width="12.7109375" customWidth="1"/>
    <col min="9217" max="9223" width="12.7109375" customWidth="1"/>
    <col min="9473" max="9479" width="12.7109375" customWidth="1"/>
    <col min="9729" max="9735" width="12.7109375" customWidth="1"/>
    <col min="9985" max="9991" width="12.7109375" customWidth="1"/>
    <col min="10241" max="10247" width="12.7109375" customWidth="1"/>
    <col min="10497" max="10503" width="12.7109375" customWidth="1"/>
    <col min="10753" max="10759" width="12.7109375" customWidth="1"/>
    <col min="11009" max="11015" width="12.7109375" customWidth="1"/>
    <col min="11265" max="11271" width="12.7109375" customWidth="1"/>
    <col min="11521" max="11527" width="12.7109375" customWidth="1"/>
    <col min="11777" max="11783" width="12.7109375" customWidth="1"/>
    <col min="12033" max="12039" width="12.7109375" customWidth="1"/>
    <col min="12289" max="12295" width="12.7109375" customWidth="1"/>
    <col min="12545" max="12551" width="12.7109375" customWidth="1"/>
    <col min="12801" max="12807" width="12.7109375" customWidth="1"/>
    <col min="13057" max="13063" width="12.7109375" customWidth="1"/>
    <col min="13313" max="13319" width="12.7109375" customWidth="1"/>
    <col min="13569" max="13575" width="12.7109375" customWidth="1"/>
    <col min="13825" max="13831" width="12.7109375" customWidth="1"/>
    <col min="14081" max="14087" width="12.7109375" customWidth="1"/>
    <col min="14337" max="14343" width="12.7109375" customWidth="1"/>
    <col min="14593" max="14599" width="12.7109375" customWidth="1"/>
    <col min="14849" max="14855" width="12.7109375" customWidth="1"/>
    <col min="15105" max="15111" width="12.7109375" customWidth="1"/>
    <col min="15361" max="15367" width="12.7109375" customWidth="1"/>
    <col min="15617" max="15623" width="12.7109375" customWidth="1"/>
    <col min="15873" max="15879" width="12.7109375" customWidth="1"/>
    <col min="16129" max="16135" width="12.710937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1"/>
      <c r="I1" s="1"/>
    </row>
    <row r="2" spans="1:9" ht="18" x14ac:dyDescent="0.25">
      <c r="A2" s="1"/>
      <c r="B2" s="2"/>
      <c r="C2" s="2"/>
      <c r="D2" s="2"/>
      <c r="E2" s="2"/>
      <c r="F2" s="2"/>
      <c r="G2" s="2"/>
      <c r="H2" s="1"/>
      <c r="I2" s="1"/>
    </row>
    <row r="3" spans="1:9" ht="18" x14ac:dyDescent="0.25">
      <c r="A3" s="1" t="s">
        <v>1</v>
      </c>
      <c r="B3" s="2"/>
      <c r="C3" s="2">
        <v>34091</v>
      </c>
      <c r="D3" s="2"/>
      <c r="E3" s="2"/>
      <c r="F3" s="2"/>
      <c r="G3" s="2"/>
      <c r="H3" s="1"/>
      <c r="I3" s="1"/>
    </row>
    <row r="4" spans="1:9" ht="18" x14ac:dyDescent="0.25">
      <c r="A4" s="1"/>
      <c r="B4" s="2"/>
      <c r="C4" s="2"/>
      <c r="D4" s="2"/>
      <c r="E4" s="2"/>
      <c r="F4" s="2"/>
      <c r="G4" s="2"/>
      <c r="H4" s="1"/>
      <c r="I4" s="1"/>
    </row>
    <row r="5" spans="1:9" ht="18" x14ac:dyDescent="0.25">
      <c r="A5" s="1" t="s">
        <v>2</v>
      </c>
      <c r="B5" s="2"/>
      <c r="C5" s="3">
        <v>4.4999999999999998E-2</v>
      </c>
      <c r="D5" s="2"/>
      <c r="E5" s="2"/>
      <c r="F5" s="2"/>
      <c r="G5" s="2"/>
      <c r="H5" s="1"/>
      <c r="I5" s="1"/>
    </row>
    <row r="6" spans="1:9" ht="18" x14ac:dyDescent="0.25">
      <c r="A6" s="1"/>
      <c r="B6" s="2"/>
      <c r="C6" s="2"/>
      <c r="D6" s="2"/>
      <c r="E6" s="2"/>
      <c r="F6" s="2"/>
      <c r="G6" s="2"/>
      <c r="H6" s="1"/>
      <c r="I6" s="1"/>
    </row>
    <row r="7" spans="1:9" ht="18" x14ac:dyDescent="0.25">
      <c r="A7" s="4"/>
      <c r="B7" s="5"/>
      <c r="C7" s="5"/>
      <c r="D7" s="5"/>
      <c r="E7" s="5" t="s">
        <v>3</v>
      </c>
      <c r="F7" s="5"/>
      <c r="G7" s="5"/>
      <c r="H7" s="1"/>
      <c r="I7" s="1"/>
    </row>
    <row r="8" spans="1:9" ht="18" x14ac:dyDescent="0.25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1"/>
      <c r="I8" s="1"/>
    </row>
    <row r="9" spans="1:9" ht="18" x14ac:dyDescent="0.25">
      <c r="A9" s="1"/>
      <c r="B9" s="2"/>
      <c r="C9" s="2"/>
      <c r="D9" s="2"/>
      <c r="E9" s="2"/>
      <c r="F9" s="2"/>
      <c r="G9" s="2"/>
      <c r="H9" s="1"/>
      <c r="I9" s="1"/>
    </row>
    <row r="10" spans="1:9" ht="18" x14ac:dyDescent="0.25">
      <c r="A10" s="1">
        <v>0</v>
      </c>
      <c r="B10" s="2">
        <f>C3</f>
        <v>34091</v>
      </c>
      <c r="C10" s="2">
        <f>C3*1.034</f>
        <v>35250.094000000005</v>
      </c>
      <c r="D10" s="2">
        <f>C3*1.069</f>
        <v>36443.278999999995</v>
      </c>
      <c r="E10" s="2">
        <f>C3*1.086</f>
        <v>37022.826000000001</v>
      </c>
      <c r="F10" s="2">
        <f>C3*1.103</f>
        <v>37602.373</v>
      </c>
      <c r="G10" s="2">
        <f>C3*1.138</f>
        <v>38795.557999999997</v>
      </c>
      <c r="H10" s="1"/>
      <c r="I10" s="1"/>
    </row>
    <row r="11" spans="1:9" ht="18" x14ac:dyDescent="0.25">
      <c r="A11" s="1">
        <v>1</v>
      </c>
      <c r="B11" s="2">
        <f>C3*1.04</f>
        <v>35454.639999999999</v>
      </c>
      <c r="C11" s="2">
        <f>C3*1.078</f>
        <v>36750.098000000005</v>
      </c>
      <c r="D11" s="2">
        <f>C3*1.116</f>
        <v>38045.556000000004</v>
      </c>
      <c r="E11" s="2">
        <f>C3*1.135</f>
        <v>38693.285000000003</v>
      </c>
      <c r="F11" s="2">
        <f>C3*1.154</f>
        <v>39341.013999999996</v>
      </c>
      <c r="G11" s="2">
        <f>C3*1.192</f>
        <v>40636.472000000002</v>
      </c>
      <c r="H11" s="1"/>
      <c r="I11" s="1"/>
    </row>
    <row r="12" spans="1:9" ht="18" x14ac:dyDescent="0.25">
      <c r="A12" s="1">
        <v>2</v>
      </c>
      <c r="B12" s="2">
        <f>+C3*1.08</f>
        <v>36818.28</v>
      </c>
      <c r="C12" s="2">
        <f>C3*1.122</f>
        <v>38250.102000000006</v>
      </c>
      <c r="D12" s="2">
        <f>C3*1.163</f>
        <v>39647.832999999999</v>
      </c>
      <c r="E12" s="2">
        <f>C3*1.184</f>
        <v>40363.743999999999</v>
      </c>
      <c r="F12" s="2">
        <f>C3*1.205</f>
        <v>41079.654999999999</v>
      </c>
      <c r="G12" s="2">
        <f>C3*1.246</f>
        <v>42477.385999999999</v>
      </c>
      <c r="H12" s="1"/>
      <c r="I12" s="1"/>
    </row>
    <row r="13" spans="1:9" ht="18" x14ac:dyDescent="0.25">
      <c r="A13" s="1">
        <v>3</v>
      </c>
      <c r="B13" s="2">
        <f>C3*1.12</f>
        <v>38181.920000000006</v>
      </c>
      <c r="C13" s="2">
        <f>C3*1.166</f>
        <v>39750.106</v>
      </c>
      <c r="D13" s="2">
        <f>C3*1.21</f>
        <v>41250.11</v>
      </c>
      <c r="E13" s="2">
        <f>C3*1.233</f>
        <v>42034.203000000001</v>
      </c>
      <c r="F13" s="2">
        <f>C3*1.256</f>
        <v>42818.296000000002</v>
      </c>
      <c r="G13" s="2">
        <f>C3*1.3</f>
        <v>44318.3</v>
      </c>
      <c r="H13" s="1"/>
      <c r="I13" s="1"/>
    </row>
    <row r="14" spans="1:9" ht="18" x14ac:dyDescent="0.25">
      <c r="A14" s="1">
        <v>4</v>
      </c>
      <c r="B14" s="2">
        <f>C3*1.16</f>
        <v>39545.56</v>
      </c>
      <c r="C14" s="2">
        <f>C3*1.21</f>
        <v>41250.11</v>
      </c>
      <c r="D14" s="2">
        <f>C3*1.257</f>
        <v>42852.386999999995</v>
      </c>
      <c r="E14" s="2">
        <f>C3*1.282</f>
        <v>43704.662000000004</v>
      </c>
      <c r="F14" s="2">
        <f>C3*1.307</f>
        <v>44556.936999999998</v>
      </c>
      <c r="G14" s="2">
        <f>C3*1.354</f>
        <v>46159.214</v>
      </c>
      <c r="H14" s="1"/>
      <c r="I14" s="1"/>
    </row>
    <row r="15" spans="1:9" ht="18" x14ac:dyDescent="0.25">
      <c r="A15" s="1">
        <v>5</v>
      </c>
      <c r="B15" s="2">
        <f>C3*1.2</f>
        <v>40909.199999999997</v>
      </c>
      <c r="C15" s="2">
        <f>C3*1.254</f>
        <v>42750.114000000001</v>
      </c>
      <c r="D15" s="2">
        <f>C3*1.304</f>
        <v>44454.664000000004</v>
      </c>
      <c r="E15" s="2">
        <f>C3*1.331</f>
        <v>45375.120999999999</v>
      </c>
      <c r="F15" s="2">
        <f>C3*1.358</f>
        <v>46295.578000000001</v>
      </c>
      <c r="G15" s="2">
        <f>+C3*1.408</f>
        <v>48000.127999999997</v>
      </c>
      <c r="H15" s="1"/>
      <c r="I15" s="1"/>
    </row>
    <row r="16" spans="1:9" ht="18" x14ac:dyDescent="0.25">
      <c r="A16" s="1">
        <v>6</v>
      </c>
      <c r="B16" s="2">
        <f>C3*1.24</f>
        <v>42272.84</v>
      </c>
      <c r="C16" s="2">
        <f>C3*1.298</f>
        <v>44250.118000000002</v>
      </c>
      <c r="D16" s="2">
        <f>C3*1.351</f>
        <v>46056.940999999999</v>
      </c>
      <c r="E16" s="2">
        <f>C3*1.38</f>
        <v>47045.579999999994</v>
      </c>
      <c r="F16" s="2">
        <f>C3*1.409</f>
        <v>48034.219000000005</v>
      </c>
      <c r="G16" s="2">
        <f>C3*1.462</f>
        <v>49841.042000000001</v>
      </c>
      <c r="H16" s="1"/>
      <c r="I16" s="1"/>
    </row>
    <row r="17" spans="1:9" ht="18" x14ac:dyDescent="0.25">
      <c r="A17" s="1">
        <v>7</v>
      </c>
      <c r="B17" s="2">
        <f>C3*1.28</f>
        <v>43636.480000000003</v>
      </c>
      <c r="C17" s="2">
        <f>C3*1.342</f>
        <v>45750.122000000003</v>
      </c>
      <c r="D17" s="2">
        <f>C3*1.398</f>
        <v>47659.217999999993</v>
      </c>
      <c r="E17" s="2">
        <f>C3*1.429</f>
        <v>48716.039000000004</v>
      </c>
      <c r="F17" s="2">
        <f>C3*1.46</f>
        <v>49772.86</v>
      </c>
      <c r="G17" s="2">
        <f>C3*1.516</f>
        <v>51681.955999999998</v>
      </c>
      <c r="H17" s="1"/>
      <c r="I17" s="1"/>
    </row>
    <row r="18" spans="1:9" ht="18" x14ac:dyDescent="0.25">
      <c r="A18" s="1">
        <v>8</v>
      </c>
      <c r="B18" s="2">
        <f>C3*1.32</f>
        <v>45000.12</v>
      </c>
      <c r="C18" s="2">
        <f>C3*1.386</f>
        <v>47250.125999999997</v>
      </c>
      <c r="D18" s="2">
        <f>C3*1.445</f>
        <v>49261.495000000003</v>
      </c>
      <c r="E18" s="2">
        <f>C3*1.478</f>
        <v>50386.498</v>
      </c>
      <c r="F18" s="2">
        <f>C3*1.511</f>
        <v>51511.500999999997</v>
      </c>
      <c r="G18" s="2">
        <f>C3*1.57</f>
        <v>53522.87</v>
      </c>
      <c r="H18" s="1"/>
      <c r="I18" s="1"/>
    </row>
    <row r="19" spans="1:9" ht="18" x14ac:dyDescent="0.25">
      <c r="A19" s="1">
        <v>9</v>
      </c>
      <c r="B19" s="2">
        <f>C3*1.36</f>
        <v>46363.76</v>
      </c>
      <c r="C19" s="2">
        <f>C3*1.43</f>
        <v>48750.13</v>
      </c>
      <c r="D19" s="2">
        <f>C3*1.492</f>
        <v>50863.771999999997</v>
      </c>
      <c r="E19" s="2">
        <f>C3*1.527</f>
        <v>52056.956999999995</v>
      </c>
      <c r="F19" s="2">
        <f>C3*1.562</f>
        <v>53250.142</v>
      </c>
      <c r="G19" s="2">
        <f>C3*1.624</f>
        <v>55363.784000000007</v>
      </c>
      <c r="H19" s="1"/>
      <c r="I19" s="1"/>
    </row>
    <row r="20" spans="1:9" ht="18" x14ac:dyDescent="0.25">
      <c r="A20" s="1">
        <v>10</v>
      </c>
      <c r="B20" s="2">
        <f>C3*1.4</f>
        <v>47727.399999999994</v>
      </c>
      <c r="C20" s="2">
        <f>C3*1.474</f>
        <v>50250.133999999998</v>
      </c>
      <c r="D20" s="2">
        <f>C3*1.539</f>
        <v>52466.048999999999</v>
      </c>
      <c r="E20" s="2">
        <f>C3*1.576</f>
        <v>53727.416000000005</v>
      </c>
      <c r="F20" s="2">
        <f>C3*1.613</f>
        <v>54988.783000000003</v>
      </c>
      <c r="G20" s="2">
        <f>C3*1.678</f>
        <v>57204.697999999997</v>
      </c>
      <c r="H20" s="1"/>
      <c r="I20" s="1"/>
    </row>
    <row r="21" spans="1:9" ht="18" x14ac:dyDescent="0.25">
      <c r="A21" s="1">
        <v>11</v>
      </c>
      <c r="B21" s="2">
        <f>C3*1.44</f>
        <v>49091.040000000001</v>
      </c>
      <c r="C21" s="2">
        <f>C3*1.518</f>
        <v>51750.137999999999</v>
      </c>
      <c r="D21" s="2">
        <f>C3*1.586</f>
        <v>54068.326000000001</v>
      </c>
      <c r="E21" s="2">
        <f>C3*1.625</f>
        <v>55397.875</v>
      </c>
      <c r="F21" s="2">
        <f>C3*1.664</f>
        <v>56727.423999999999</v>
      </c>
      <c r="G21" s="2">
        <f>C3*1.732</f>
        <v>59045.612000000001</v>
      </c>
      <c r="H21" s="1"/>
      <c r="I21" s="1"/>
    </row>
    <row r="22" spans="1:9" ht="18" x14ac:dyDescent="0.25">
      <c r="A22" s="1">
        <v>12</v>
      </c>
      <c r="B22" s="2">
        <f>C3*1.48</f>
        <v>50454.68</v>
      </c>
      <c r="C22" s="2">
        <f>C3*1.562</f>
        <v>53250.142</v>
      </c>
      <c r="D22" s="2">
        <f>C3*1.633</f>
        <v>55670.603000000003</v>
      </c>
      <c r="E22" s="2">
        <f>C3*1.674</f>
        <v>57068.333999999995</v>
      </c>
      <c r="F22" s="2">
        <f>C3*1.715</f>
        <v>58466.065000000002</v>
      </c>
      <c r="G22" s="2">
        <f>C3*1.786</f>
        <v>60886.525999999998</v>
      </c>
      <c r="H22" s="1"/>
      <c r="I22" s="1"/>
    </row>
    <row r="23" spans="1:9" ht="18" x14ac:dyDescent="0.25">
      <c r="A23" s="1">
        <v>13</v>
      </c>
      <c r="B23" s="2"/>
      <c r="C23" s="2">
        <f>C3*1.606</f>
        <v>54750.146000000001</v>
      </c>
      <c r="D23" s="2">
        <f>C3*1.68</f>
        <v>57272.88</v>
      </c>
      <c r="E23" s="2">
        <f>C3*1.723</f>
        <v>58738.793000000005</v>
      </c>
      <c r="F23" s="2">
        <f>C3*1.766</f>
        <v>60204.705999999998</v>
      </c>
      <c r="G23" s="2">
        <f>C3*1.84</f>
        <v>62727.44</v>
      </c>
      <c r="H23" s="1"/>
      <c r="I23" s="1"/>
    </row>
    <row r="24" spans="1:9" ht="18" x14ac:dyDescent="0.25">
      <c r="A24" s="1">
        <v>14</v>
      </c>
      <c r="B24" s="2"/>
      <c r="C24" s="2">
        <f>C3*1.65</f>
        <v>56250.149999999994</v>
      </c>
      <c r="D24" s="2">
        <f>C3*1.727</f>
        <v>58875.157000000007</v>
      </c>
      <c r="E24" s="2">
        <f>C3*1.772</f>
        <v>60409.252</v>
      </c>
      <c r="F24" s="2">
        <f>C3*1.817</f>
        <v>61943.347000000002</v>
      </c>
      <c r="G24" s="2">
        <f>C3*1.894</f>
        <v>64568.353999999999</v>
      </c>
      <c r="H24" s="1"/>
      <c r="I24" s="1"/>
    </row>
    <row r="25" spans="1:9" ht="18" x14ac:dyDescent="0.25">
      <c r="A25" s="1">
        <v>15</v>
      </c>
      <c r="B25" s="2"/>
      <c r="C25" s="2">
        <f>C3*1.694</f>
        <v>57750.153999999995</v>
      </c>
      <c r="D25" s="2">
        <f>C3*1.774</f>
        <v>60477.434000000001</v>
      </c>
      <c r="E25" s="2">
        <f>C3*1.821</f>
        <v>62079.710999999996</v>
      </c>
      <c r="F25" s="2">
        <f>C3*1.868</f>
        <v>63681.988000000005</v>
      </c>
      <c r="G25" s="2">
        <f>C3*1.948</f>
        <v>66409.267999999996</v>
      </c>
      <c r="H25" s="1"/>
      <c r="I25" s="1"/>
    </row>
    <row r="26" spans="1:9" ht="18" x14ac:dyDescent="0.25">
      <c r="A26" s="1">
        <v>18</v>
      </c>
      <c r="B26" s="2"/>
      <c r="C26" s="2">
        <f>C25+C3*C5</f>
        <v>59284.248999999996</v>
      </c>
      <c r="D26" s="2">
        <f>D25+C3*C5</f>
        <v>62011.529000000002</v>
      </c>
      <c r="E26" s="2">
        <f>E25+C3*C5</f>
        <v>63613.805999999997</v>
      </c>
      <c r="F26" s="2">
        <f>F25+C3*C5</f>
        <v>65216.083000000006</v>
      </c>
      <c r="G26" s="2">
        <f>G25+C3*C5</f>
        <v>67943.362999999998</v>
      </c>
      <c r="H26" s="1"/>
      <c r="I26" s="1"/>
    </row>
    <row r="27" spans="1:9" ht="18" x14ac:dyDescent="0.25">
      <c r="A27" s="1">
        <v>21</v>
      </c>
      <c r="B27" s="2"/>
      <c r="C27" s="2">
        <f>C26+C3*C5</f>
        <v>60818.343999999997</v>
      </c>
      <c r="D27" s="2">
        <f>D26+C3*C5</f>
        <v>63545.624000000003</v>
      </c>
      <c r="E27" s="2">
        <f>E26+C3*C5</f>
        <v>65147.900999999998</v>
      </c>
      <c r="F27" s="2">
        <f>F26+C3*C5</f>
        <v>66750.178</v>
      </c>
      <c r="G27" s="2">
        <f>G26+C3*C5</f>
        <v>69477.457999999999</v>
      </c>
      <c r="H27" s="1"/>
      <c r="I27" s="1"/>
    </row>
    <row r="28" spans="1:9" ht="18" x14ac:dyDescent="0.25">
      <c r="A28" s="1"/>
      <c r="B28" s="2"/>
      <c r="C28" s="2"/>
      <c r="D28" s="2"/>
      <c r="E28" s="2"/>
      <c r="F28" s="2"/>
      <c r="G28" s="2"/>
      <c r="H28" s="1"/>
      <c r="I28" s="1"/>
    </row>
    <row r="29" spans="1:9" ht="18" x14ac:dyDescent="0.25">
      <c r="A29" s="1" t="s">
        <v>11</v>
      </c>
      <c r="B29" s="2"/>
      <c r="C29" s="2"/>
      <c r="D29" s="2"/>
      <c r="E29" s="2"/>
      <c r="F29" s="2"/>
      <c r="G29" s="2"/>
      <c r="H29" s="1"/>
      <c r="I29" s="1"/>
    </row>
    <row r="30" spans="1:9" ht="18" x14ac:dyDescent="0.25">
      <c r="A30" s="1"/>
      <c r="B30" s="2"/>
      <c r="C30" s="2"/>
      <c r="D30" s="2"/>
      <c r="E30" s="2"/>
      <c r="F30" s="2"/>
      <c r="G30" s="2"/>
      <c r="H30" s="1"/>
      <c r="I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37BC-716F-4B51-B561-F97A75E6278E}">
  <dimension ref="A1:B14"/>
  <sheetViews>
    <sheetView tabSelected="1" workbookViewId="0">
      <selection activeCell="J12" sqref="J12"/>
    </sheetView>
  </sheetViews>
  <sheetFormatPr defaultRowHeight="15" x14ac:dyDescent="0.25"/>
  <cols>
    <col min="1" max="1" width="19.140625" customWidth="1"/>
    <col min="2" max="2" width="10.140625" bestFit="1" customWidth="1"/>
  </cols>
  <sheetData>
    <row r="1" spans="1:2" x14ac:dyDescent="0.25">
      <c r="A1" s="8" t="s">
        <v>12</v>
      </c>
    </row>
    <row r="3" spans="1:2" x14ac:dyDescent="0.25">
      <c r="A3" t="s">
        <v>13</v>
      </c>
      <c r="B3" s="7">
        <v>1037</v>
      </c>
    </row>
    <row r="4" spans="1:2" x14ac:dyDescent="0.25">
      <c r="A4" t="s">
        <v>15</v>
      </c>
      <c r="B4" s="7">
        <v>815</v>
      </c>
    </row>
    <row r="5" spans="1:2" x14ac:dyDescent="0.25">
      <c r="A5" t="s">
        <v>14</v>
      </c>
      <c r="B5" s="7">
        <v>805</v>
      </c>
    </row>
    <row r="6" spans="1:2" x14ac:dyDescent="0.25">
      <c r="A6" t="s">
        <v>16</v>
      </c>
      <c r="B6" s="7">
        <v>472</v>
      </c>
    </row>
    <row r="8" spans="1:2" x14ac:dyDescent="0.25">
      <c r="A8" s="8" t="s">
        <v>17</v>
      </c>
    </row>
    <row r="9" spans="1:2" x14ac:dyDescent="0.25">
      <c r="A9" t="s">
        <v>18</v>
      </c>
      <c r="B9" s="7">
        <v>30000</v>
      </c>
    </row>
    <row r="10" spans="1:2" x14ac:dyDescent="0.25">
      <c r="A10" t="s">
        <v>19</v>
      </c>
      <c r="B10" s="7">
        <v>15000</v>
      </c>
    </row>
    <row r="11" spans="1:2" x14ac:dyDescent="0.25">
      <c r="A11" t="s">
        <v>20</v>
      </c>
      <c r="B11" s="7">
        <v>10000</v>
      </c>
    </row>
    <row r="13" spans="1:2" x14ac:dyDescent="0.25">
      <c r="A13" s="8" t="s">
        <v>21</v>
      </c>
      <c r="B13" t="s">
        <v>23</v>
      </c>
    </row>
    <row r="14" spans="1:2" x14ac:dyDescent="0.25">
      <c r="A14" s="8" t="s">
        <v>22</v>
      </c>
      <c r="B14" t="s">
        <v>24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Scale</vt:lpstr>
      <vt:lpstr>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Kirkegard</dc:creator>
  <cp:lastModifiedBy>RaChelle Kirkegard</cp:lastModifiedBy>
  <dcterms:created xsi:type="dcterms:W3CDTF">2024-02-27T21:57:36Z</dcterms:created>
  <dcterms:modified xsi:type="dcterms:W3CDTF">2024-02-27T22:02:50Z</dcterms:modified>
</cp:coreProperties>
</file>